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120" yWindow="60" windowWidth="15240" windowHeight="7695"/>
  </bookViews>
  <sheets>
    <sheet name="Модель" sheetId="2" r:id="rId1"/>
    <sheet name="Анализ" sheetId="1" r:id="rId2"/>
    <sheet name="Об авторе" sheetId="7" r:id="rId3"/>
    <sheet name="График" sheetId="3" state="veryHidden" r:id="rId4"/>
    <sheet name="Лист1" sheetId="5" state="veryHidden" r:id="rId5"/>
  </sheets>
  <definedNames>
    <definedName name="График">IF(Модель!$F$3=Модель!$F$13,график2,график1)</definedName>
    <definedName name="график1">График!$G$4:$R$17</definedName>
    <definedName name="график2">График!$F$20:$Q$30</definedName>
  </definedNames>
  <calcPr calcId="125725" iterate="1"/>
</workbook>
</file>

<file path=xl/calcChain.xml><?xml version="1.0" encoding="utf-8"?>
<calcChain xmlns="http://schemas.openxmlformats.org/spreadsheetml/2006/main">
  <c r="D13" i="5"/>
  <c r="D15" s="1"/>
  <c r="H11"/>
  <c r="F13"/>
  <c r="H13" s="1"/>
  <c r="D11"/>
  <c r="G11" s="1"/>
  <c r="I13" l="1"/>
  <c r="J13" s="1"/>
  <c r="G13"/>
  <c r="L12" i="1"/>
  <c r="L13"/>
  <c r="L14"/>
  <c r="L11"/>
  <c r="E4" l="1"/>
  <c r="D4"/>
  <c r="C4"/>
  <c r="G27" l="1"/>
  <c r="C27" s="1"/>
  <c r="F3" i="2"/>
  <c r="B4" i="3" s="1"/>
  <c r="D4" s="1"/>
  <c r="D7" i="2"/>
  <c r="I11" i="1"/>
  <c r="F11"/>
  <c r="H11"/>
  <c r="G11"/>
  <c r="E13"/>
  <c r="I13"/>
  <c r="F13"/>
  <c r="H13"/>
  <c r="G13"/>
  <c r="D8" i="2"/>
  <c r="G12" i="1"/>
  <c r="H12"/>
  <c r="I12"/>
  <c r="F12"/>
  <c r="J14"/>
  <c r="J21" s="1"/>
  <c r="D10" i="2"/>
  <c r="C13" i="1"/>
  <c r="D9" i="2"/>
  <c r="D13" i="1"/>
  <c r="C11"/>
  <c r="D12"/>
  <c r="E12"/>
  <c r="E11"/>
  <c r="D11"/>
  <c r="C12"/>
  <c r="D11" i="2" l="1"/>
  <c r="G28" i="1"/>
  <c r="C28" s="1"/>
  <c r="E28" s="1"/>
  <c r="I18"/>
  <c r="E18"/>
  <c r="E19"/>
  <c r="G30"/>
  <c r="C30" s="1"/>
  <c r="G29"/>
  <c r="C29" s="1"/>
  <c r="G31"/>
  <c r="C31" s="1"/>
  <c r="G18"/>
  <c r="H18"/>
  <c r="F18"/>
  <c r="I17"/>
  <c r="I19"/>
  <c r="G17"/>
  <c r="G19"/>
  <c r="F17"/>
  <c r="F19"/>
  <c r="H17"/>
  <c r="H19"/>
  <c r="E5" i="3"/>
  <c r="E6"/>
  <c r="E7"/>
  <c r="E4"/>
  <c r="C8"/>
  <c r="D18" i="1"/>
  <c r="D19"/>
  <c r="C19"/>
  <c r="C18"/>
  <c r="D17"/>
  <c r="C17"/>
  <c r="E17"/>
  <c r="H20" l="1"/>
  <c r="E20"/>
  <c r="I20"/>
  <c r="G20"/>
  <c r="F20"/>
  <c r="J18"/>
  <c r="J17"/>
  <c r="J19"/>
  <c r="D20"/>
  <c r="E29"/>
  <c r="F8" i="2" s="1"/>
  <c r="B9" i="3" s="1"/>
  <c r="E30" i="1"/>
  <c r="D30" s="1"/>
  <c r="E9" i="2" s="1"/>
  <c r="C20" i="1"/>
  <c r="D28"/>
  <c r="E7" i="2" s="1"/>
  <c r="F7"/>
  <c r="B8" i="3" s="1"/>
  <c r="D8" s="1"/>
  <c r="E31" i="1"/>
  <c r="D31" s="1"/>
  <c r="E10" i="2" s="1"/>
  <c r="J20" i="1" l="1"/>
  <c r="J23" s="1"/>
  <c r="F13" i="2" s="1"/>
  <c r="B14" i="3" s="1"/>
  <c r="D14" s="1"/>
  <c r="C9"/>
  <c r="D9" s="1"/>
  <c r="E8"/>
  <c r="D29" i="1"/>
  <c r="E8" i="2" s="1"/>
  <c r="E11" s="1"/>
  <c r="F9"/>
  <c r="F10"/>
  <c r="B11" i="3" s="1"/>
  <c r="B10" l="1"/>
  <c r="F11" i="2"/>
  <c r="J22" i="1"/>
  <c r="E12" i="3"/>
  <c r="E13"/>
  <c r="E14"/>
  <c r="C10"/>
  <c r="E9"/>
  <c r="D10" l="1"/>
  <c r="C11" s="1"/>
  <c r="D11" s="1"/>
  <c r="E11" s="1"/>
  <c r="E10" l="1"/>
  <c r="H15" i="5" l="1"/>
  <c r="I15" s="1"/>
  <c r="J15" s="1"/>
  <c r="G15"/>
</calcChain>
</file>

<file path=xl/sharedStrings.xml><?xml version="1.0" encoding="utf-8"?>
<sst xmlns="http://schemas.openxmlformats.org/spreadsheetml/2006/main" count="85" uniqueCount="64">
  <si>
    <t>продукт 1</t>
  </si>
  <si>
    <t>продукт 2</t>
  </si>
  <si>
    <t>продукт 3</t>
  </si>
  <si>
    <t>всего</t>
  </si>
  <si>
    <t>объемы</t>
  </si>
  <si>
    <t>цена</t>
  </si>
  <si>
    <t>переменные расходы на единицу</t>
  </si>
  <si>
    <t>постоянные расходы</t>
  </si>
  <si>
    <t>расчеты</t>
  </si>
  <si>
    <t>проценты</t>
  </si>
  <si>
    <t>результаты</t>
  </si>
  <si>
    <t>выручка</t>
  </si>
  <si>
    <t>переменные расходы</t>
  </si>
  <si>
    <t>марж доход на единицу</t>
  </si>
  <si>
    <t>марж доход</t>
  </si>
  <si>
    <t>прибыль</t>
  </si>
  <si>
    <t>млн руб</t>
  </si>
  <si>
    <t>Прибыль</t>
  </si>
  <si>
    <t>безубыточность</t>
  </si>
  <si>
    <t>цены</t>
  </si>
  <si>
    <t>перем расх</t>
  </si>
  <si>
    <t>пост расх</t>
  </si>
  <si>
    <t>%%</t>
  </si>
  <si>
    <t>Панель принятия решений</t>
  </si>
  <si>
    <t>Исходные параметры</t>
  </si>
  <si>
    <t>Анализ "Что будет если"</t>
  </si>
  <si>
    <t>Итоговое значение прибыли</t>
  </si>
  <si>
    <t>факторная модель</t>
  </si>
  <si>
    <t>рубли</t>
  </si>
  <si>
    <t>Результаты</t>
  </si>
  <si>
    <t>как изменится прибыль</t>
  </si>
  <si>
    <t>прибыль нов</t>
  </si>
  <si>
    <t>красная</t>
  </si>
  <si>
    <t>зеленая</t>
  </si>
  <si>
    <t>сюда ввести исходные данные</t>
  </si>
  <si>
    <t>Тут ничего не трогайте :)</t>
  </si>
  <si>
    <t>сумма</t>
  </si>
  <si>
    <t>продукт 4</t>
  </si>
  <si>
    <t>продукт 5</t>
  </si>
  <si>
    <t>продукт 6</t>
  </si>
  <si>
    <t>продукт 7</t>
  </si>
  <si>
    <t>счет</t>
  </si>
  <si>
    <t>изменяемый фактор</t>
  </si>
  <si>
    <t>ОБЪЕМ</t>
  </si>
  <si>
    <t>СЕБ</t>
  </si>
  <si>
    <t>НАЦЕНКА</t>
  </si>
  <si>
    <t>ЦЕНА</t>
  </si>
  <si>
    <t>ВЫРУЧКА</t>
  </si>
  <si>
    <t>ПРИБЫЛЬ</t>
  </si>
  <si>
    <t>Файл подготовлен руководителем</t>
  </si>
  <si>
    <t>Консультационной группы Finalytics.PRO</t>
  </si>
  <si>
    <t>Салостей Станиславом</t>
  </si>
  <si>
    <t>Finalytics.PRO занимается созданием интерактивных</t>
  </si>
  <si>
    <t>аналитических отчетов для финансистов и</t>
  </si>
  <si>
    <t>руководителей на платформе Power BI.</t>
  </si>
  <si>
    <t xml:space="preserve">Преимущество таких отчетов: </t>
  </si>
  <si>
    <t>наглядность, доступность, всегда онлайн.</t>
  </si>
  <si>
    <t>Мы таже проводим корпоративное обучение</t>
  </si>
  <si>
    <t>работе с Excel и Power BI.</t>
  </si>
  <si>
    <t>По всем вопросам обращайтесь:</t>
  </si>
  <si>
    <t>SalosteySV@finalytics.pro</t>
  </si>
  <si>
    <t>+7 913 388 7176</t>
  </si>
  <si>
    <t>www.finalytics.pro</t>
  </si>
  <si>
    <t>www.vk.com/finalytics</t>
  </si>
</sst>
</file>

<file path=xl/styles.xml><?xml version="1.0" encoding="utf-8"?>
<styleSheet xmlns="http://schemas.openxmlformats.org/spreadsheetml/2006/main">
  <numFmts count="1">
    <numFmt numFmtId="164" formatCode="\+0%;\-0%;0%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C00000"/>
      <name val="Calibri"/>
      <family val="2"/>
      <charset val="204"/>
      <scheme val="minor"/>
    </font>
    <font>
      <sz val="1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4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1"/>
      <color theme="1" tint="0.34998626667073579"/>
      <name val="Cambria"/>
      <family val="1"/>
      <charset val="204"/>
      <scheme val="major"/>
    </font>
    <font>
      <sz val="11"/>
      <color theme="4" tint="-0.249977111117893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 tint="-0.24994659260841701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2"/>
    <xf numFmtId="3" fontId="1" fillId="0" borderId="0" xfId="2" applyNumberFormat="1"/>
    <xf numFmtId="0" fontId="2" fillId="0" borderId="0" xfId="2" applyFont="1" applyFill="1"/>
    <xf numFmtId="3" fontId="1" fillId="0" borderId="0" xfId="2" applyNumberFormat="1" applyAlignment="1">
      <alignment horizontal="center"/>
    </xf>
    <xf numFmtId="0" fontId="1" fillId="0" borderId="2" xfId="2" applyBorder="1"/>
    <xf numFmtId="4" fontId="1" fillId="0" borderId="3" xfId="2" applyNumberFormat="1" applyBorder="1"/>
    <xf numFmtId="4" fontId="1" fillId="0" borderId="4" xfId="2" applyNumberFormat="1" applyBorder="1"/>
    <xf numFmtId="0" fontId="1" fillId="0" borderId="6" xfId="2" applyBorder="1"/>
    <xf numFmtId="4" fontId="1" fillId="0" borderId="7" xfId="2" applyNumberFormat="1" applyBorder="1"/>
    <xf numFmtId="4" fontId="1" fillId="0" borderId="0" xfId="2" applyNumberFormat="1" applyBorder="1"/>
    <xf numFmtId="0" fontId="1" fillId="0" borderId="9" xfId="2" applyBorder="1"/>
    <xf numFmtId="4" fontId="1" fillId="0" borderId="11" xfId="2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3" fontId="1" fillId="3" borderId="5" xfId="2" applyNumberFormat="1" applyFill="1" applyBorder="1"/>
    <xf numFmtId="3" fontId="1" fillId="3" borderId="8" xfId="2" applyNumberFormat="1" applyFill="1" applyBorder="1"/>
    <xf numFmtId="0" fontId="2" fillId="2" borderId="0" xfId="2" applyFont="1" applyFill="1"/>
    <xf numFmtId="3" fontId="1" fillId="2" borderId="0" xfId="2" applyNumberFormat="1" applyFill="1" applyAlignment="1">
      <alignment horizontal="center"/>
    </xf>
    <xf numFmtId="3" fontId="1" fillId="2" borderId="1" xfId="2" applyNumberFormat="1" applyFill="1" applyBorder="1" applyAlignment="1">
      <alignment horizontal="center" vertical="center"/>
    </xf>
    <xf numFmtId="0" fontId="1" fillId="2" borderId="0" xfId="2" applyFill="1"/>
    <xf numFmtId="0" fontId="1" fillId="2" borderId="0" xfId="2" applyFont="1" applyFill="1"/>
    <xf numFmtId="0" fontId="1" fillId="2" borderId="2" xfId="2" applyFill="1" applyBorder="1"/>
    <xf numFmtId="4" fontId="1" fillId="2" borderId="3" xfId="2" applyNumberFormat="1" applyFill="1" applyBorder="1"/>
    <xf numFmtId="4" fontId="1" fillId="2" borderId="4" xfId="2" applyNumberFormat="1" applyFill="1" applyBorder="1"/>
    <xf numFmtId="3" fontId="1" fillId="2" borderId="5" xfId="2" applyNumberFormat="1" applyFill="1" applyBorder="1"/>
    <xf numFmtId="9" fontId="1" fillId="2" borderId="12" xfId="2" applyNumberFormat="1" applyFill="1" applyBorder="1"/>
    <xf numFmtId="0" fontId="1" fillId="2" borderId="6" xfId="2" applyFill="1" applyBorder="1"/>
    <xf numFmtId="4" fontId="1" fillId="2" borderId="7" xfId="2" applyNumberFormat="1" applyFill="1" applyBorder="1"/>
    <xf numFmtId="4" fontId="1" fillId="2" borderId="0" xfId="2" applyNumberFormat="1" applyFill="1" applyBorder="1"/>
    <xf numFmtId="3" fontId="1" fillId="2" borderId="8" xfId="2" applyNumberFormat="1" applyFill="1" applyBorder="1"/>
    <xf numFmtId="0" fontId="1" fillId="2" borderId="9" xfId="2" applyFill="1" applyBorder="1"/>
    <xf numFmtId="3" fontId="1" fillId="2" borderId="10" xfId="2" applyNumberFormat="1" applyFill="1" applyBorder="1"/>
    <xf numFmtId="3" fontId="1" fillId="2" borderId="1" xfId="2" applyNumberFormat="1" applyFill="1" applyBorder="1"/>
    <xf numFmtId="4" fontId="1" fillId="2" borderId="11" xfId="2" applyNumberFormat="1" applyFill="1" applyBorder="1"/>
    <xf numFmtId="3" fontId="1" fillId="2" borderId="0" xfId="2" applyNumberFormat="1" applyFill="1"/>
    <xf numFmtId="3" fontId="1" fillId="2" borderId="3" xfId="2" applyNumberFormat="1" applyFill="1" applyBorder="1"/>
    <xf numFmtId="3" fontId="1" fillId="2" borderId="4" xfId="2" applyNumberFormat="1" applyFill="1" applyBorder="1"/>
    <xf numFmtId="3" fontId="1" fillId="2" borderId="7" xfId="2" applyNumberFormat="1" applyFill="1" applyBorder="1"/>
    <xf numFmtId="3" fontId="1" fillId="2" borderId="0" xfId="2" applyNumberFormat="1" applyFill="1" applyBorder="1"/>
    <xf numFmtId="0" fontId="0" fillId="2" borderId="6" xfId="2" applyFont="1" applyFill="1" applyBorder="1"/>
    <xf numFmtId="0" fontId="0" fillId="2" borderId="0" xfId="2" applyFont="1" applyFill="1"/>
    <xf numFmtId="3" fontId="0" fillId="2" borderId="0" xfId="2" applyNumberFormat="1" applyFont="1" applyFill="1"/>
    <xf numFmtId="9" fontId="1" fillId="2" borderId="0" xfId="1" applyFont="1" applyFill="1"/>
    <xf numFmtId="0" fontId="4" fillId="3" borderId="0" xfId="2" applyFont="1" applyFill="1"/>
    <xf numFmtId="3" fontId="4" fillId="3" borderId="0" xfId="2" applyNumberFormat="1" applyFont="1" applyFill="1"/>
    <xf numFmtId="3" fontId="0" fillId="3" borderId="10" xfId="2" applyNumberFormat="1" applyFont="1" applyFill="1" applyBorder="1"/>
    <xf numFmtId="3" fontId="0" fillId="3" borderId="1" xfId="2" applyNumberFormat="1" applyFont="1" applyFill="1" applyBorder="1"/>
    <xf numFmtId="3" fontId="0" fillId="0" borderId="1" xfId="2" applyNumberFormat="1" applyFont="1" applyBorder="1" applyAlignment="1">
      <alignment horizontal="center" vertical="center"/>
    </xf>
    <xf numFmtId="3" fontId="1" fillId="2" borderId="5" xfId="2" applyNumberFormat="1" applyFont="1" applyFill="1" applyBorder="1"/>
    <xf numFmtId="3" fontId="1" fillId="2" borderId="8" xfId="2" applyNumberFormat="1" applyFont="1" applyFill="1" applyBorder="1"/>
    <xf numFmtId="3" fontId="1" fillId="2" borderId="11" xfId="2" applyNumberFormat="1" applyFont="1" applyFill="1" applyBorder="1"/>
    <xf numFmtId="3" fontId="0" fillId="2" borderId="0" xfId="2" applyNumberFormat="1" applyFont="1" applyFill="1" applyAlignment="1">
      <alignment horizontal="center"/>
    </xf>
    <xf numFmtId="0" fontId="5" fillId="0" borderId="0" xfId="0" applyFont="1"/>
    <xf numFmtId="9" fontId="0" fillId="0" borderId="0" xfId="1" applyFont="1"/>
    <xf numFmtId="0" fontId="1" fillId="4" borderId="0" xfId="0" applyFont="1" applyFill="1"/>
    <xf numFmtId="0" fontId="1" fillId="5" borderId="0" xfId="0" applyFont="1" applyFill="1"/>
    <xf numFmtId="49" fontId="1" fillId="4" borderId="18" xfId="0" quotePrefix="1" applyNumberFormat="1" applyFont="1" applyFill="1" applyBorder="1"/>
    <xf numFmtId="0" fontId="7" fillId="4" borderId="0" xfId="5" applyFont="1" applyFill="1" applyAlignment="1">
      <alignment horizontal="left" indent="1"/>
    </xf>
    <xf numFmtId="0" fontId="7" fillId="4" borderId="18" xfId="5" applyFont="1" applyFill="1" applyBorder="1"/>
    <xf numFmtId="0" fontId="1" fillId="6" borderId="0" xfId="0" applyFont="1" applyFill="1"/>
    <xf numFmtId="0" fontId="1" fillId="0" borderId="0" xfId="0" applyFont="1"/>
    <xf numFmtId="0" fontId="8" fillId="0" borderId="13" xfId="0" applyFont="1" applyBorder="1"/>
    <xf numFmtId="0" fontId="9" fillId="0" borderId="13" xfId="0" applyFont="1" applyBorder="1"/>
    <xf numFmtId="0" fontId="10" fillId="0" borderId="13" xfId="0" applyFont="1" applyBorder="1" applyAlignment="1">
      <alignment horizontal="right"/>
    </xf>
    <xf numFmtId="0" fontId="9" fillId="0" borderId="0" xfId="0" applyFont="1"/>
    <xf numFmtId="0" fontId="9" fillId="0" borderId="0" xfId="0" applyFont="1" applyFill="1"/>
    <xf numFmtId="0" fontId="11" fillId="0" borderId="14" xfId="0" applyFont="1" applyFill="1" applyBorder="1"/>
    <xf numFmtId="0" fontId="9" fillId="0" borderId="14" xfId="0" applyFont="1" applyFill="1" applyBorder="1"/>
    <xf numFmtId="0" fontId="12" fillId="3" borderId="15" xfId="0" applyFont="1" applyFill="1" applyBorder="1"/>
    <xf numFmtId="0" fontId="13" fillId="3" borderId="15" xfId="0" applyFont="1" applyFill="1" applyBorder="1"/>
    <xf numFmtId="3" fontId="13" fillId="3" borderId="15" xfId="0" applyNumberFormat="1" applyFont="1" applyFill="1" applyBorder="1"/>
    <xf numFmtId="0" fontId="13" fillId="0" borderId="14" xfId="0" applyFont="1" applyFill="1" applyBorder="1"/>
    <xf numFmtId="0" fontId="13" fillId="0" borderId="14" xfId="0" applyFont="1" applyFill="1" applyBorder="1" applyAlignment="1">
      <alignment horizontal="right"/>
    </xf>
    <xf numFmtId="0" fontId="12" fillId="3" borderId="0" xfId="0" applyFont="1" applyFill="1" applyAlignment="1">
      <alignment horizontal="centerContinuous"/>
    </xf>
    <xf numFmtId="0" fontId="13" fillId="3" borderId="16" xfId="0" applyFont="1" applyFill="1" applyBorder="1" applyAlignment="1">
      <alignment horizontal="centerContinuous"/>
    </xf>
    <xf numFmtId="3" fontId="15" fillId="0" borderId="0" xfId="0" applyNumberFormat="1" applyFont="1" applyFill="1"/>
    <xf numFmtId="0" fontId="14" fillId="0" borderId="0" xfId="0" applyFont="1" applyFill="1"/>
    <xf numFmtId="0" fontId="14" fillId="0" borderId="14" xfId="0" applyFont="1" applyFill="1" applyBorder="1" applyAlignment="1">
      <alignment horizontal="right"/>
    </xf>
    <xf numFmtId="0" fontId="13" fillId="3" borderId="14" xfId="0" applyFont="1" applyFill="1" applyBorder="1" applyAlignment="1">
      <alignment horizontal="right"/>
    </xf>
    <xf numFmtId="0" fontId="15" fillId="0" borderId="0" xfId="0" applyFont="1" applyFill="1" applyBorder="1"/>
    <xf numFmtId="164" fontId="14" fillId="0" borderId="0" xfId="1" applyNumberFormat="1" applyFont="1" applyFill="1"/>
    <xf numFmtId="164" fontId="13" fillId="3" borderId="0" xfId="1" applyNumberFormat="1" applyFont="1" applyFill="1"/>
    <xf numFmtId="3" fontId="13" fillId="3" borderId="0" xfId="0" applyNumberFormat="1" applyFont="1" applyFill="1"/>
    <xf numFmtId="0" fontId="15" fillId="0" borderId="0" xfId="0" applyFont="1" applyFill="1"/>
    <xf numFmtId="0" fontId="14" fillId="0" borderId="15" xfId="0" applyFont="1" applyFill="1" applyBorder="1"/>
    <xf numFmtId="164" fontId="14" fillId="0" borderId="15" xfId="1" applyNumberFormat="1" applyFont="1" applyFill="1" applyBorder="1"/>
    <xf numFmtId="164" fontId="13" fillId="3" borderId="15" xfId="1" applyNumberFormat="1" applyFont="1" applyFill="1" applyBorder="1"/>
    <xf numFmtId="164" fontId="16" fillId="0" borderId="0" xfId="0" applyNumberFormat="1" applyFont="1" applyFill="1"/>
    <xf numFmtId="164" fontId="15" fillId="0" borderId="0" xfId="0" applyNumberFormat="1" applyFont="1" applyFill="1"/>
    <xf numFmtId="0" fontId="9" fillId="0" borderId="17" xfId="0" applyFont="1" applyFill="1" applyBorder="1"/>
    <xf numFmtId="0" fontId="12" fillId="3" borderId="17" xfId="0" applyFont="1" applyFill="1" applyBorder="1"/>
    <xf numFmtId="0" fontId="13" fillId="3" borderId="17" xfId="0" applyFont="1" applyFill="1" applyBorder="1"/>
    <xf numFmtId="3" fontId="13" fillId="3" borderId="17" xfId="0" applyNumberFormat="1" applyFont="1" applyFill="1" applyBorder="1"/>
    <xf numFmtId="0" fontId="9" fillId="0" borderId="0" xfId="0" applyFont="1" applyBorder="1"/>
    <xf numFmtId="0" fontId="14" fillId="0" borderId="16" xfId="0" applyFont="1" applyFill="1" applyBorder="1" applyAlignment="1">
      <alignment horizontal="center"/>
    </xf>
  </cellXfs>
  <cellStyles count="6">
    <cellStyle name="Гиперссылка" xfId="5" builtinId="8"/>
    <cellStyle name="Гиперссылка 2" xfId="4"/>
    <cellStyle name="Обычный" xfId="0" builtinId="0"/>
    <cellStyle name="Обычный 2" xfId="2"/>
    <cellStyle name="Обычный 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93257327805517"/>
          <c:y val="5.2403122099380299E-2"/>
          <c:w val="0.74637148345387483"/>
          <c:h val="0.90038775982736541"/>
        </c:manualLayout>
      </c:layout>
      <c:barChart>
        <c:barDir val="col"/>
        <c:grouping val="stacked"/>
        <c:ser>
          <c:idx val="2"/>
          <c:order val="2"/>
          <c:spPr>
            <a:solidFill>
              <a:schemeClr val="bg1">
                <a:lumMod val="85000"/>
                <a:alpha val="28000"/>
              </a:schemeClr>
            </a:solidFill>
            <a:ln>
              <a:noFill/>
            </a:ln>
          </c:spPr>
          <c:val>
            <c:numRef>
              <c:f>График!$E$4:$E$14</c:f>
              <c:numCache>
                <c:formatCode>#,##0</c:formatCode>
                <c:ptCount val="11"/>
                <c:pt idx="0">
                  <c:v>592.5</c:v>
                </c:pt>
                <c:pt idx="1">
                  <c:v>592.5</c:v>
                </c:pt>
                <c:pt idx="2">
                  <c:v>592.5</c:v>
                </c:pt>
                <c:pt idx="3">
                  <c:v>592.5</c:v>
                </c:pt>
                <c:pt idx="4">
                  <c:v>1059.5249999999996</c:v>
                </c:pt>
                <c:pt idx="5">
                  <c:v>2806.7535999999973</c:v>
                </c:pt>
                <c:pt idx="6">
                  <c:v>2806.7535999999973</c:v>
                </c:pt>
                <c:pt idx="7">
                  <c:v>2806.7535999999973</c:v>
                </c:pt>
                <c:pt idx="8">
                  <c:v>2806.7535999999973</c:v>
                </c:pt>
                <c:pt idx="9">
                  <c:v>2806.7535999999973</c:v>
                </c:pt>
                <c:pt idx="10">
                  <c:v>2806.7535999999973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174-BC89-CBB564521BF5}"/>
            </c:ext>
          </c:extLst>
        </c:ser>
        <c:dLbls/>
        <c:gapWidth val="0"/>
        <c:overlap val="100"/>
        <c:axId val="91308032"/>
        <c:axId val="91309568"/>
      </c:barChart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none"/>
          </c:marker>
          <c:val>
            <c:numRef>
              <c:f>График!$C$4:$C$14</c:f>
              <c:numCache>
                <c:formatCode>General</c:formatCode>
                <c:ptCount val="11"/>
                <c:pt idx="0">
                  <c:v>0</c:v>
                </c:pt>
                <c:pt idx="4" formatCode="#,##0">
                  <c:v>592.5</c:v>
                </c:pt>
                <c:pt idx="5" formatCode="#,##0">
                  <c:v>1059.5249999999996</c:v>
                </c:pt>
                <c:pt idx="6" formatCode="#,##0">
                  <c:v>2806.7535999999973</c:v>
                </c:pt>
                <c:pt idx="7" formatCode="#,##0">
                  <c:v>2806.7535999999973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174-BC89-CBB564521BF5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none"/>
          </c:marker>
          <c:val>
            <c:numRef>
              <c:f>График!$D$4:$D$14</c:f>
              <c:numCache>
                <c:formatCode>General</c:formatCode>
                <c:ptCount val="11"/>
                <c:pt idx="0" formatCode="#,##0">
                  <c:v>592.5</c:v>
                </c:pt>
                <c:pt idx="4" formatCode="#,##0">
                  <c:v>1059.5249999999996</c:v>
                </c:pt>
                <c:pt idx="5" formatCode="#,##0">
                  <c:v>2806.7535999999973</c:v>
                </c:pt>
                <c:pt idx="6" formatCode="#,##0">
                  <c:v>2806.7535999999973</c:v>
                </c:pt>
                <c:pt idx="7" formatCode="#,##0">
                  <c:v>2806.7535999999973</c:v>
                </c:pt>
                <c:pt idx="10" formatCode="#,##0">
                  <c:v>2806.7535999999973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174-BC89-CBB564521BF5}"/>
            </c:ext>
          </c:extLst>
        </c:ser>
        <c:dLbls/>
        <c:upDownBars>
          <c:gapWidth val="4"/>
          <c:upBars>
            <c:spPr>
              <a:solidFill>
                <a:srgbClr val="92D050">
                  <a:alpha val="84000"/>
                </a:srgbClr>
              </a:solidFill>
              <a:ln>
                <a:noFill/>
              </a:ln>
            </c:spPr>
          </c:upBars>
          <c:downBars>
            <c:spPr>
              <a:solidFill>
                <a:srgbClr val="C00000">
                  <a:alpha val="91000"/>
                </a:srgbClr>
              </a:solidFill>
              <a:ln>
                <a:noFill/>
              </a:ln>
            </c:spPr>
          </c:downBars>
        </c:upDownBars>
        <c:marker val="1"/>
        <c:axId val="91308032"/>
        <c:axId val="91309568"/>
      </c:lineChart>
      <c:catAx>
        <c:axId val="91308032"/>
        <c:scaling>
          <c:orientation val="minMax"/>
        </c:scaling>
        <c:axPos val="b"/>
        <c:majorTickMark val="none"/>
        <c:tickLblPos val="none"/>
        <c:crossAx val="91309568"/>
        <c:crosses val="autoZero"/>
        <c:auto val="1"/>
        <c:lblAlgn val="ctr"/>
        <c:lblOffset val="100"/>
      </c:catAx>
      <c:valAx>
        <c:axId val="91309568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ru-RU"/>
          </a:p>
        </c:txPr>
        <c:crossAx val="91308032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Scroll" dx="16" fmlaLink="Анализ!K11" horiz="1" max="200" page="10" val="100"/>
</file>

<file path=xl/ctrlProps/ctrlProp2.xml><?xml version="1.0" encoding="utf-8"?>
<formControlPr xmlns="http://schemas.microsoft.com/office/spreadsheetml/2009/9/main" objectType="Scroll" dx="16" fmlaLink="Анализ!K12" horiz="1" max="200" page="10" val="100"/>
</file>

<file path=xl/ctrlProps/ctrlProp3.xml><?xml version="1.0" encoding="utf-8"?>
<formControlPr xmlns="http://schemas.microsoft.com/office/spreadsheetml/2009/9/main" objectType="Scroll" dx="16" fmlaLink="Анализ!K13" horiz="1" max="200" page="10" val="100"/>
</file>

<file path=xl/ctrlProps/ctrlProp4.xml><?xml version="1.0" encoding="utf-8"?>
<formControlPr xmlns="http://schemas.microsoft.com/office/spreadsheetml/2009/9/main" objectType="Scroll" dx="16" fmlaLink="Анализ!K14" horiz="1" max="200" page="10" val="10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www.finalytics.pro" TargetMode="External"/><Relationship Id="rId1" Type="http://schemas.openxmlformats.org/officeDocument/2006/relationships/image" Target="../media/image2.png"/><Relationship Id="rId5" Type="http://schemas.openxmlformats.org/officeDocument/2006/relationships/image" Target="../media/image4.png"/><Relationship Id="rId4" Type="http://schemas.openxmlformats.org/officeDocument/2006/relationships/hyperlink" Target="https://goo.gl/bawmV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17</xdr:row>
      <xdr:rowOff>190499</xdr:rowOff>
    </xdr:from>
    <xdr:ext cx="3467100" cy="561975"/>
    <xdr:pic>
      <xdr:nvPicPr>
        <xdr:cNvPr id="2" name="Рисунок 1" descr="Вырезка экрана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5" y="3324224"/>
          <a:ext cx="3467100" cy="561975"/>
        </a:xfrm>
        <a:prstGeom prst="rect">
          <a:avLst/>
        </a:prstGeom>
      </xdr:spPr>
    </xdr:pic>
    <xdr:clientData/>
  </xdr:oneCellAnchor>
  <xdr:twoCellAnchor>
    <xdr:from>
      <xdr:col>0</xdr:col>
      <xdr:colOff>161926</xdr:colOff>
      <xdr:row>18</xdr:row>
      <xdr:rowOff>47625</xdr:rowOff>
    </xdr:from>
    <xdr:to>
      <xdr:col>6</xdr:col>
      <xdr:colOff>219076</xdr:colOff>
      <xdr:row>20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61926" y="3371850"/>
          <a:ext cx="3295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bg1"/>
              </a:solidFill>
            </a:rPr>
            <a:t>Современные</a:t>
          </a:r>
          <a:r>
            <a:rPr lang="ru-RU" sz="1200" baseline="0">
              <a:solidFill>
                <a:schemeClr val="bg1"/>
              </a:solidFill>
            </a:rPr>
            <a:t> инструменты работы с большими объемами данных для финансистов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266700</xdr:colOff>
      <xdr:row>18</xdr:row>
      <xdr:rowOff>104775</xdr:rowOff>
    </xdr:from>
    <xdr:to>
      <xdr:col>6</xdr:col>
      <xdr:colOff>266700</xdr:colOff>
      <xdr:row>20</xdr:row>
      <xdr:rowOff>85725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505200" y="3429000"/>
          <a:ext cx="0" cy="3619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423279</xdr:colOff>
      <xdr:row>18</xdr:row>
      <xdr:rowOff>95250</xdr:rowOff>
    </xdr:from>
    <xdr:to>
      <xdr:col>9</xdr:col>
      <xdr:colOff>124734</xdr:colOff>
      <xdr:row>20</xdr:row>
      <xdr:rowOff>114300</xdr:rowOff>
    </xdr:to>
    <xdr:pic>
      <xdr:nvPicPr>
        <xdr:cNvPr id="5" name="Рисуно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17703" b="28290"/>
        <a:stretch/>
      </xdr:blipFill>
      <xdr:spPr>
        <a:xfrm>
          <a:off x="3661779" y="3419475"/>
          <a:ext cx="183505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122040</xdr:rowOff>
    </xdr:from>
    <xdr:to>
      <xdr:col>8</xdr:col>
      <xdr:colOff>861128</xdr:colOff>
      <xdr:row>17</xdr:row>
      <xdr:rowOff>85725</xdr:rowOff>
    </xdr:to>
    <xdr:pic>
      <xdr:nvPicPr>
        <xdr:cNvPr id="6" name="Рисунок 5">
          <a:hlinkClick xmlns:r="http://schemas.openxmlformats.org/officeDocument/2006/relationships" r:id="rId4" tooltip="Посмотреть пример интерактивного отчета на один лист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875" y="207765"/>
          <a:ext cx="5175953" cy="3011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3</xdr:row>
      <xdr:rowOff>171450</xdr:rowOff>
    </xdr:from>
    <xdr:to>
      <xdr:col>18</xdr:col>
      <xdr:colOff>209549</xdr:colOff>
      <xdr:row>16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19</xdr:row>
      <xdr:rowOff>123824</xdr:rowOff>
    </xdr:from>
    <xdr:to>
      <xdr:col>17</xdr:col>
      <xdr:colOff>38101</xdr:colOff>
      <xdr:row>28</xdr:row>
      <xdr:rowOff>142874</xdr:rowOff>
    </xdr:to>
    <xdr:grpSp>
      <xdr:nvGrpSpPr>
        <xdr:cNvPr id="7" name="Группа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pSpPr/>
      </xdr:nvGrpSpPr>
      <xdr:grpSpPr>
        <a:xfrm rot="16200000">
          <a:off x="4533900" y="3629024"/>
          <a:ext cx="1895475" cy="2124076"/>
          <a:chOff x="4333875" y="3629024"/>
          <a:chExt cx="1895475" cy="2124076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/>
          <a:srcRect b="3158"/>
          <a:stretch/>
        </xdr:blipFill>
        <xdr:spPr>
          <a:xfrm>
            <a:off x="4400549" y="4038599"/>
            <a:ext cx="1629067" cy="819151"/>
          </a:xfrm>
          <a:prstGeom prst="rect">
            <a:avLst/>
          </a:prstGeom>
        </xdr:spPr>
      </xdr:pic>
      <xdr:sp macro="" textlink="">
        <xdr:nvSpPr>
          <xdr:cNvPr id="4" name="Стрелка вверх 3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SpPr/>
        </xdr:nvSpPr>
        <xdr:spPr>
          <a:xfrm rot="19676486">
            <a:off x="5295900" y="4581525"/>
            <a:ext cx="304800" cy="504825"/>
          </a:xfrm>
          <a:prstGeom prst="upArrow">
            <a:avLst>
              <a:gd name="adj1" fmla="val 50000"/>
              <a:gd name="adj2" fmla="val 128125"/>
            </a:avLst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>
              <a:solidFill>
                <a:schemeClr val="accent2">
                  <a:lumMod val="75000"/>
                </a:schemeClr>
              </a:solidFill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/>
        </xdr:nvSpPr>
        <xdr:spPr>
          <a:xfrm>
            <a:off x="4400550" y="5124450"/>
            <a:ext cx="1828800" cy="628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100">
                <a:solidFill>
                  <a:schemeClr val="accent2"/>
                </a:solidFill>
              </a:rPr>
              <a:t>Жмите мышкой на полосу</a:t>
            </a:r>
            <a:r>
              <a:rPr lang="ru-RU" sz="1100" baseline="0">
                <a:solidFill>
                  <a:schemeClr val="accent2"/>
                </a:solidFill>
              </a:rPr>
              <a:t> прокрутки или двигайте "бегунок"</a:t>
            </a:r>
            <a:endParaRPr lang="ru-RU" sz="1100">
              <a:solidFill>
                <a:schemeClr val="accent2"/>
              </a:solidFill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 txBox="1"/>
        </xdr:nvSpPr>
        <xdr:spPr>
          <a:xfrm>
            <a:off x="4333875" y="3629024"/>
            <a:ext cx="1828800" cy="4095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800">
                <a:solidFill>
                  <a:schemeClr val="bg1">
                    <a:lumMod val="65000"/>
                  </a:schemeClr>
                </a:solidFill>
              </a:rPr>
              <a:t>Подсказка:</a:t>
            </a:r>
          </a:p>
        </xdr:txBody>
      </xdr:sp>
    </xdr:grpSp>
    <xdr:clientData/>
  </xdr:twoCellAnchor>
  <xdr:twoCellAnchor>
    <xdr:from>
      <xdr:col>6</xdr:col>
      <xdr:colOff>133350</xdr:colOff>
      <xdr:row>19</xdr:row>
      <xdr:rowOff>190500</xdr:rowOff>
    </xdr:from>
    <xdr:to>
      <xdr:col>17</xdr:col>
      <xdr:colOff>66675</xdr:colOff>
      <xdr:row>28</xdr:row>
      <xdr:rowOff>171450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4400550" y="3810000"/>
          <a:ext cx="2171700" cy="1857375"/>
        </a:xfrm>
        <a:prstGeom prst="rect">
          <a:avLst/>
        </a:prstGeom>
        <a:solidFill>
          <a:schemeClr val="bg1">
            <a:alpha val="31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lytics.pro/" TargetMode="External"/><Relationship Id="rId2" Type="http://schemas.openxmlformats.org/officeDocument/2006/relationships/hyperlink" Target="http://www.vk.com/finalytics" TargetMode="External"/><Relationship Id="rId1" Type="http://schemas.openxmlformats.org/officeDocument/2006/relationships/hyperlink" Target="mailto:SalosteySV@finalytics.pro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B1:H15"/>
  <sheetViews>
    <sheetView showGridLines="0" tabSelected="1" zoomScale="130" zoomScaleNormal="130" workbookViewId="0">
      <selection activeCell="L3" sqref="L3"/>
    </sheetView>
  </sheetViews>
  <sheetFormatPr defaultRowHeight="15"/>
  <cols>
    <col min="1" max="1" width="2.140625" style="65" customWidth="1"/>
    <col min="2" max="2" width="1" style="65" customWidth="1"/>
    <col min="3" max="3" width="22.140625" style="65" customWidth="1"/>
    <col min="4" max="4" width="8.5703125" style="65" customWidth="1"/>
    <col min="5" max="5" width="10" style="65" customWidth="1"/>
    <col min="6" max="6" width="13.7109375" style="65" customWidth="1"/>
    <col min="7" max="7" width="45.7109375" style="65" customWidth="1"/>
    <col min="8" max="8" width="1.28515625" style="65" customWidth="1"/>
    <col min="9" max="16384" width="9.140625" style="65"/>
  </cols>
  <sheetData>
    <row r="1" spans="2:8" ht="22.5" customHeight="1" thickBot="1">
      <c r="B1" s="62" t="s">
        <v>23</v>
      </c>
      <c r="C1" s="63"/>
      <c r="D1" s="63"/>
      <c r="E1" s="63"/>
      <c r="F1" s="64" t="s">
        <v>16</v>
      </c>
    </row>
    <row r="2" spans="2:8" ht="17.25" customHeight="1">
      <c r="B2" s="66"/>
      <c r="C2" s="67" t="s">
        <v>24</v>
      </c>
      <c r="D2" s="68"/>
      <c r="E2" s="68"/>
      <c r="F2" s="68"/>
    </row>
    <row r="3" spans="2:8">
      <c r="B3" s="66"/>
      <c r="C3" s="69" t="s">
        <v>17</v>
      </c>
      <c r="D3" s="69"/>
      <c r="E3" s="70"/>
      <c r="F3" s="71">
        <f>SUMPRODUCT(Анализ!C3:J3,Анализ!C4:J4)-SUMPRODUCT(Анализ!C3:J3,Анализ!C5:J5)-Анализ!J6</f>
        <v>592.5</v>
      </c>
      <c r="G3" s="66"/>
      <c r="H3" s="66"/>
    </row>
    <row r="4" spans="2:8">
      <c r="B4" s="66"/>
      <c r="C4" s="67" t="s">
        <v>25</v>
      </c>
      <c r="D4" s="68"/>
      <c r="E4" s="72"/>
      <c r="F4" s="73"/>
      <c r="G4" s="66"/>
      <c r="H4" s="66"/>
    </row>
    <row r="5" spans="2:8">
      <c r="B5" s="66"/>
      <c r="C5" s="95" t="s">
        <v>42</v>
      </c>
      <c r="D5" s="95"/>
      <c r="E5" s="74" t="s">
        <v>30</v>
      </c>
      <c r="F5" s="75"/>
      <c r="G5" s="76"/>
      <c r="H5" s="66"/>
    </row>
    <row r="6" spans="2:8">
      <c r="B6" s="66"/>
      <c r="C6" s="77"/>
      <c r="D6" s="78" t="s">
        <v>22</v>
      </c>
      <c r="E6" s="79" t="s">
        <v>22</v>
      </c>
      <c r="F6" s="79" t="s">
        <v>16</v>
      </c>
      <c r="G6" s="80"/>
      <c r="H6" s="66"/>
    </row>
    <row r="7" spans="2:8">
      <c r="B7" s="66"/>
      <c r="C7" s="77" t="s">
        <v>4</v>
      </c>
      <c r="D7" s="81">
        <f>Анализ!L11</f>
        <v>0.13</v>
      </c>
      <c r="E7" s="82">
        <f>Анализ!D28</f>
        <v>0.78822784810126523</v>
      </c>
      <c r="F7" s="83">
        <f>Анализ!E28</f>
        <v>467.02499999999964</v>
      </c>
      <c r="G7" s="84"/>
      <c r="H7" s="66"/>
    </row>
    <row r="8" spans="2:8">
      <c r="B8" s="66"/>
      <c r="C8" s="77" t="s">
        <v>19</v>
      </c>
      <c r="D8" s="81">
        <f>Анализ!L12</f>
        <v>0.13</v>
      </c>
      <c r="E8" s="82">
        <f>Анализ!D29</f>
        <v>2.9489090295358609</v>
      </c>
      <c r="F8" s="83">
        <f>Анализ!E29</f>
        <v>1747.2285999999976</v>
      </c>
      <c r="G8" s="84"/>
      <c r="H8" s="66"/>
    </row>
    <row r="9" spans="2:8">
      <c r="B9" s="66"/>
      <c r="C9" s="77" t="s">
        <v>20</v>
      </c>
      <c r="D9" s="81">
        <f>Анализ!L13</f>
        <v>0</v>
      </c>
      <c r="E9" s="82">
        <f>Анализ!D30</f>
        <v>0</v>
      </c>
      <c r="F9" s="83">
        <f>Анализ!E30</f>
        <v>0</v>
      </c>
      <c r="G9" s="84"/>
      <c r="H9" s="66"/>
    </row>
    <row r="10" spans="2:8">
      <c r="B10" s="66"/>
      <c r="C10" s="85" t="s">
        <v>21</v>
      </c>
      <c r="D10" s="86">
        <f>Анализ!L14</f>
        <v>0</v>
      </c>
      <c r="E10" s="87">
        <f>Анализ!D31</f>
        <v>0</v>
      </c>
      <c r="F10" s="71">
        <f>Анализ!E31</f>
        <v>0</v>
      </c>
      <c r="G10" s="84"/>
      <c r="H10" s="66"/>
    </row>
    <row r="11" spans="2:8">
      <c r="B11" s="66"/>
      <c r="C11" s="77"/>
      <c r="D11" s="88">
        <f>SUM(D7:D10)</f>
        <v>0.26</v>
      </c>
      <c r="E11" s="89">
        <f>SUM(E7:E10)</f>
        <v>3.7371368776371261</v>
      </c>
      <c r="F11" s="76">
        <f>SUM(F7:F10)</f>
        <v>2214.2535999999973</v>
      </c>
      <c r="G11" s="66"/>
      <c r="H11" s="66"/>
    </row>
    <row r="12" spans="2:8">
      <c r="B12" s="66"/>
      <c r="C12" s="67" t="s">
        <v>29</v>
      </c>
      <c r="D12" s="68"/>
      <c r="E12" s="72"/>
      <c r="F12" s="73"/>
      <c r="G12" s="66"/>
      <c r="H12" s="66"/>
    </row>
    <row r="13" spans="2:8" ht="15.75" thickBot="1">
      <c r="B13" s="90"/>
      <c r="C13" s="91" t="s">
        <v>26</v>
      </c>
      <c r="D13" s="91"/>
      <c r="E13" s="92"/>
      <c r="F13" s="93">
        <f>Анализ!J23</f>
        <v>2806.7535999999973</v>
      </c>
      <c r="G13" s="66"/>
      <c r="H13" s="66"/>
    </row>
    <row r="14" spans="2:8" ht="9" customHeight="1">
      <c r="B14" s="94"/>
      <c r="C14" s="94"/>
      <c r="D14" s="94"/>
      <c r="E14" s="94"/>
      <c r="F14" s="94"/>
      <c r="G14" s="94"/>
    </row>
    <row r="15" spans="2:8">
      <c r="B15" s="94"/>
      <c r="C15" s="94"/>
      <c r="D15" s="94"/>
      <c r="E15" s="94"/>
      <c r="F15" s="94"/>
      <c r="G15" s="94"/>
      <c r="H15" s="94"/>
    </row>
  </sheetData>
  <mergeCells count="1">
    <mergeCell ref="C5:D5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B2:L31"/>
  <sheetViews>
    <sheetView zoomScaleNormal="100" workbookViewId="0">
      <selection activeCell="K11" sqref="K11:K14"/>
    </sheetView>
  </sheetViews>
  <sheetFormatPr defaultRowHeight="15"/>
  <cols>
    <col min="1" max="1" width="1.28515625" style="1" customWidth="1"/>
    <col min="2" max="2" width="61.42578125" style="1" customWidth="1"/>
    <col min="3" max="9" width="10" style="2" customWidth="1"/>
    <col min="10" max="10" width="12" style="2" customWidth="1"/>
    <col min="11" max="11" width="16.140625" style="1" customWidth="1"/>
    <col min="12" max="18" width="9.140625" style="1"/>
    <col min="19" max="19" width="13.140625" style="1" customWidth="1"/>
    <col min="20" max="16384" width="9.140625" style="1"/>
  </cols>
  <sheetData>
    <row r="2" spans="2:12">
      <c r="B2" s="3" t="s">
        <v>34</v>
      </c>
      <c r="C2" s="4" t="s">
        <v>0</v>
      </c>
      <c r="D2" s="4" t="s">
        <v>1</v>
      </c>
      <c r="E2" s="4" t="s">
        <v>2</v>
      </c>
      <c r="F2" s="4" t="s">
        <v>37</v>
      </c>
      <c r="G2" s="4" t="s">
        <v>38</v>
      </c>
      <c r="H2" s="4" t="s">
        <v>39</v>
      </c>
      <c r="I2" s="4" t="s">
        <v>40</v>
      </c>
      <c r="J2" s="48" t="s">
        <v>36</v>
      </c>
    </row>
    <row r="3" spans="2:12">
      <c r="B3" s="5" t="s">
        <v>4</v>
      </c>
      <c r="C3" s="6">
        <v>100</v>
      </c>
      <c r="D3" s="7">
        <v>200</v>
      </c>
      <c r="E3" s="7">
        <v>150</v>
      </c>
      <c r="F3" s="7">
        <v>500</v>
      </c>
      <c r="G3" s="7">
        <v>310</v>
      </c>
      <c r="H3" s="7">
        <v>210</v>
      </c>
      <c r="I3" s="7">
        <v>423</v>
      </c>
      <c r="J3" s="15"/>
    </row>
    <row r="4" spans="2:12">
      <c r="B4" s="8" t="s">
        <v>5</v>
      </c>
      <c r="C4" s="9">
        <f>10*(1+18%*$K$4)</f>
        <v>10</v>
      </c>
      <c r="D4" s="10">
        <f>7*(1+18%*$K$4)</f>
        <v>7</v>
      </c>
      <c r="E4" s="10">
        <f>12*(1+18%*$K$4)</f>
        <v>12</v>
      </c>
      <c r="F4" s="10">
        <v>3</v>
      </c>
      <c r="G4" s="10">
        <v>5</v>
      </c>
      <c r="H4" s="10">
        <v>6</v>
      </c>
      <c r="I4" s="10">
        <v>8</v>
      </c>
      <c r="J4" s="16"/>
    </row>
    <row r="5" spans="2:12">
      <c r="B5" s="8" t="s">
        <v>6</v>
      </c>
      <c r="C5" s="9">
        <v>7</v>
      </c>
      <c r="D5" s="10">
        <v>5</v>
      </c>
      <c r="E5" s="10">
        <v>11</v>
      </c>
      <c r="F5" s="10">
        <v>1.5</v>
      </c>
      <c r="G5" s="10">
        <v>3</v>
      </c>
      <c r="H5" s="10">
        <v>4.5</v>
      </c>
      <c r="I5" s="10">
        <v>5.5</v>
      </c>
      <c r="J5" s="16"/>
    </row>
    <row r="6" spans="2:12">
      <c r="B6" s="11" t="s">
        <v>7</v>
      </c>
      <c r="C6" s="46"/>
      <c r="D6" s="47"/>
      <c r="E6" s="47"/>
      <c r="F6" s="47"/>
      <c r="G6" s="47"/>
      <c r="H6" s="47"/>
      <c r="I6" s="47"/>
      <c r="J6" s="12">
        <v>3000</v>
      </c>
    </row>
    <row r="9" spans="2:12">
      <c r="B9" s="44" t="s">
        <v>35</v>
      </c>
      <c r="C9" s="45"/>
      <c r="D9" s="45"/>
      <c r="E9" s="45"/>
      <c r="F9" s="45"/>
      <c r="G9" s="45"/>
      <c r="H9" s="45"/>
      <c r="I9" s="45"/>
      <c r="J9" s="45"/>
      <c r="K9" s="44"/>
      <c r="L9" s="44"/>
    </row>
    <row r="10" spans="2:12">
      <c r="B10" s="17" t="s">
        <v>8</v>
      </c>
      <c r="C10" s="18" t="s">
        <v>0</v>
      </c>
      <c r="D10" s="18" t="s">
        <v>1</v>
      </c>
      <c r="E10" s="18" t="s">
        <v>2</v>
      </c>
      <c r="F10" s="18"/>
      <c r="G10" s="18"/>
      <c r="H10" s="18"/>
      <c r="I10" s="18"/>
      <c r="J10" s="19" t="s">
        <v>3</v>
      </c>
      <c r="K10" s="20"/>
      <c r="L10" s="21" t="s">
        <v>9</v>
      </c>
    </row>
    <row r="11" spans="2:12">
      <c r="B11" s="22" t="s">
        <v>4</v>
      </c>
      <c r="C11" s="23">
        <f t="shared" ref="C11:E13" si="0">C3*(1+$L11)</f>
        <v>112.99999999999999</v>
      </c>
      <c r="D11" s="24">
        <f t="shared" si="0"/>
        <v>225.99999999999997</v>
      </c>
      <c r="E11" s="24">
        <f t="shared" si="0"/>
        <v>169.49999999999997</v>
      </c>
      <c r="F11" s="24">
        <f t="shared" ref="F11:I11" si="1">F3*(1+$L11)</f>
        <v>565</v>
      </c>
      <c r="G11" s="24">
        <f t="shared" si="1"/>
        <v>350.29999999999995</v>
      </c>
      <c r="H11" s="24">
        <f t="shared" si="1"/>
        <v>237.29999999999998</v>
      </c>
      <c r="I11" s="24">
        <f t="shared" si="1"/>
        <v>477.98999999999995</v>
      </c>
      <c r="J11" s="25"/>
      <c r="K11" s="20">
        <v>113</v>
      </c>
      <c r="L11" s="26">
        <f>(K11-100)/100</f>
        <v>0.13</v>
      </c>
    </row>
    <row r="12" spans="2:12">
      <c r="B12" s="27" t="s">
        <v>5</v>
      </c>
      <c r="C12" s="28">
        <f t="shared" si="0"/>
        <v>11.299999999999999</v>
      </c>
      <c r="D12" s="29">
        <f t="shared" si="0"/>
        <v>7.9099999999999993</v>
      </c>
      <c r="E12" s="29">
        <f t="shared" si="0"/>
        <v>13.559999999999999</v>
      </c>
      <c r="F12" s="29">
        <f t="shared" ref="F12:I12" si="2">F4*(1+$L12)</f>
        <v>3.3899999999999997</v>
      </c>
      <c r="G12" s="29">
        <f t="shared" si="2"/>
        <v>5.6499999999999995</v>
      </c>
      <c r="H12" s="29">
        <f t="shared" si="2"/>
        <v>6.7799999999999994</v>
      </c>
      <c r="I12" s="29">
        <f t="shared" si="2"/>
        <v>9.0399999999999991</v>
      </c>
      <c r="J12" s="30"/>
      <c r="K12" s="20">
        <v>113</v>
      </c>
      <c r="L12" s="26">
        <f t="shared" ref="L12:L14" si="3">(K12-100)/100</f>
        <v>0.13</v>
      </c>
    </row>
    <row r="13" spans="2:12">
      <c r="B13" s="27" t="s">
        <v>6</v>
      </c>
      <c r="C13" s="28">
        <f t="shared" si="0"/>
        <v>7</v>
      </c>
      <c r="D13" s="29">
        <f t="shared" si="0"/>
        <v>5</v>
      </c>
      <c r="E13" s="29">
        <f t="shared" si="0"/>
        <v>11</v>
      </c>
      <c r="F13" s="29">
        <f t="shared" ref="F13:I13" si="4">F5*(1+$L13)</f>
        <v>1.5</v>
      </c>
      <c r="G13" s="29">
        <f t="shared" si="4"/>
        <v>3</v>
      </c>
      <c r="H13" s="29">
        <f t="shared" si="4"/>
        <v>4.5</v>
      </c>
      <c r="I13" s="29">
        <f t="shared" si="4"/>
        <v>5.5</v>
      </c>
      <c r="J13" s="30"/>
      <c r="K13" s="20">
        <v>100</v>
      </c>
      <c r="L13" s="26">
        <f t="shared" si="3"/>
        <v>0</v>
      </c>
    </row>
    <row r="14" spans="2:12">
      <c r="B14" s="31" t="s">
        <v>7</v>
      </c>
      <c r="C14" s="32"/>
      <c r="D14" s="33"/>
      <c r="E14" s="33"/>
      <c r="F14" s="33"/>
      <c r="G14" s="33"/>
      <c r="H14" s="33"/>
      <c r="I14" s="33"/>
      <c r="J14" s="34">
        <f>J6*(1+$L14)</f>
        <v>3000</v>
      </c>
      <c r="K14" s="20">
        <v>100</v>
      </c>
      <c r="L14" s="26">
        <f t="shared" si="3"/>
        <v>0</v>
      </c>
    </row>
    <row r="15" spans="2:12">
      <c r="B15" s="20"/>
      <c r="C15" s="35"/>
      <c r="D15" s="35"/>
      <c r="E15" s="35"/>
      <c r="F15" s="35"/>
      <c r="G15" s="35"/>
      <c r="H15" s="35"/>
      <c r="I15" s="35"/>
      <c r="J15" s="35"/>
      <c r="K15" s="20"/>
      <c r="L15" s="20"/>
    </row>
    <row r="16" spans="2:12">
      <c r="B16" s="17" t="s">
        <v>10</v>
      </c>
      <c r="C16" s="35"/>
      <c r="D16" s="35"/>
      <c r="E16" s="35"/>
      <c r="F16" s="35"/>
      <c r="G16" s="35"/>
      <c r="H16" s="35"/>
      <c r="I16" s="35"/>
      <c r="J16" s="35"/>
      <c r="K16" s="20"/>
      <c r="L16" s="20"/>
    </row>
    <row r="17" spans="2:12">
      <c r="B17" s="22" t="s">
        <v>11</v>
      </c>
      <c r="C17" s="36">
        <f>C11*C12</f>
        <v>1276.8999999999996</v>
      </c>
      <c r="D17" s="37">
        <f t="shared" ref="D17:E17" si="5">D11*D12</f>
        <v>1787.6599999999996</v>
      </c>
      <c r="E17" s="37">
        <f t="shared" si="5"/>
        <v>2298.4199999999996</v>
      </c>
      <c r="F17" s="37">
        <f t="shared" ref="F17:I17" si="6">F11*F12</f>
        <v>1915.35</v>
      </c>
      <c r="G17" s="37">
        <f t="shared" si="6"/>
        <v>1979.1949999999995</v>
      </c>
      <c r="H17" s="37">
        <f t="shared" si="6"/>
        <v>1608.8939999999998</v>
      </c>
      <c r="I17" s="37">
        <f t="shared" si="6"/>
        <v>4321.0295999999989</v>
      </c>
      <c r="J17" s="49">
        <f t="shared" ref="J17:J20" si="7">SUM(C17:I17)</f>
        <v>15187.4486</v>
      </c>
      <c r="K17" s="20"/>
      <c r="L17" s="20"/>
    </row>
    <row r="18" spans="2:12">
      <c r="B18" s="27" t="s">
        <v>12</v>
      </c>
      <c r="C18" s="38">
        <f>C11*C13</f>
        <v>790.99999999999989</v>
      </c>
      <c r="D18" s="39">
        <f>D11*D13</f>
        <v>1129.9999999999998</v>
      </c>
      <c r="E18" s="39">
        <f t="shared" ref="E18:I18" si="8">E11*E13</f>
        <v>1864.4999999999998</v>
      </c>
      <c r="F18" s="39">
        <f t="shared" si="8"/>
        <v>847.5</v>
      </c>
      <c r="G18" s="39">
        <f t="shared" si="8"/>
        <v>1050.8999999999999</v>
      </c>
      <c r="H18" s="39">
        <f t="shared" si="8"/>
        <v>1067.8499999999999</v>
      </c>
      <c r="I18" s="39">
        <f t="shared" si="8"/>
        <v>2628.9449999999997</v>
      </c>
      <c r="J18" s="50">
        <f t="shared" si="7"/>
        <v>9380.6949999999979</v>
      </c>
      <c r="K18" s="20"/>
      <c r="L18" s="20"/>
    </row>
    <row r="19" spans="2:12">
      <c r="B19" s="27" t="s">
        <v>13</v>
      </c>
      <c r="C19" s="38">
        <f>C12-C13</f>
        <v>4.2999999999999989</v>
      </c>
      <c r="D19" s="39">
        <f t="shared" ref="D19:E19" si="9">D12-D13</f>
        <v>2.9099999999999993</v>
      </c>
      <c r="E19" s="39">
        <f t="shared" si="9"/>
        <v>2.5599999999999987</v>
      </c>
      <c r="F19" s="39">
        <f t="shared" ref="F19:I19" si="10">F12-F13</f>
        <v>1.8899999999999997</v>
      </c>
      <c r="G19" s="39">
        <f t="shared" si="10"/>
        <v>2.6499999999999995</v>
      </c>
      <c r="H19" s="39">
        <f t="shared" si="10"/>
        <v>2.2799999999999994</v>
      </c>
      <c r="I19" s="39">
        <f t="shared" si="10"/>
        <v>3.5399999999999991</v>
      </c>
      <c r="J19" s="50">
        <f t="shared" si="7"/>
        <v>20.129999999999995</v>
      </c>
      <c r="K19" s="20"/>
      <c r="L19" s="20"/>
    </row>
    <row r="20" spans="2:12">
      <c r="B20" s="27" t="s">
        <v>14</v>
      </c>
      <c r="C20" s="38">
        <f>C17-C18</f>
        <v>485.89999999999975</v>
      </c>
      <c r="D20" s="39">
        <f>D17-D18</f>
        <v>657.65999999999985</v>
      </c>
      <c r="E20" s="39">
        <f t="shared" ref="E20:I20" si="11">E17-E18</f>
        <v>433.91999999999985</v>
      </c>
      <c r="F20" s="39">
        <f t="shared" si="11"/>
        <v>1067.8499999999999</v>
      </c>
      <c r="G20" s="39">
        <f t="shared" si="11"/>
        <v>928.29499999999962</v>
      </c>
      <c r="H20" s="39">
        <f t="shared" si="11"/>
        <v>541.04399999999987</v>
      </c>
      <c r="I20" s="39">
        <f t="shared" si="11"/>
        <v>1692.0845999999992</v>
      </c>
      <c r="J20" s="50">
        <f t="shared" si="7"/>
        <v>5806.7535999999973</v>
      </c>
      <c r="K20" s="20"/>
      <c r="L20" s="20"/>
    </row>
    <row r="21" spans="2:12">
      <c r="B21" s="27" t="s">
        <v>7</v>
      </c>
      <c r="C21" s="38"/>
      <c r="D21" s="39"/>
      <c r="E21" s="39"/>
      <c r="F21" s="39"/>
      <c r="G21" s="39"/>
      <c r="H21" s="39"/>
      <c r="I21" s="39"/>
      <c r="J21" s="50">
        <f>J14</f>
        <v>3000</v>
      </c>
      <c r="K21" s="20"/>
      <c r="L21" s="20"/>
    </row>
    <row r="22" spans="2:12">
      <c r="B22" s="40" t="s">
        <v>18</v>
      </c>
      <c r="C22" s="38"/>
      <c r="D22" s="39"/>
      <c r="E22" s="39"/>
      <c r="F22" s="39"/>
      <c r="G22" s="39"/>
      <c r="H22" s="39"/>
      <c r="I22" s="39"/>
      <c r="J22" s="50">
        <f>J21/(J20/J17)</f>
        <v>7846.4403586885483</v>
      </c>
      <c r="K22" s="20"/>
      <c r="L22" s="20"/>
    </row>
    <row r="23" spans="2:12">
      <c r="B23" s="31" t="s">
        <v>15</v>
      </c>
      <c r="C23" s="32"/>
      <c r="D23" s="33"/>
      <c r="E23" s="33"/>
      <c r="F23" s="33"/>
      <c r="G23" s="33"/>
      <c r="H23" s="33"/>
      <c r="I23" s="33"/>
      <c r="J23" s="51">
        <f>J20-J21</f>
        <v>2806.7535999999973</v>
      </c>
      <c r="K23" s="20"/>
      <c r="L23" s="20"/>
    </row>
    <row r="24" spans="2:12">
      <c r="B24" s="20"/>
      <c r="C24" s="35"/>
      <c r="D24" s="35"/>
      <c r="E24" s="35"/>
      <c r="F24" s="35"/>
      <c r="G24" s="35"/>
      <c r="H24" s="35"/>
      <c r="I24" s="35"/>
      <c r="J24" s="35"/>
      <c r="K24" s="20"/>
      <c r="L24" s="20"/>
    </row>
    <row r="25" spans="2:12">
      <c r="B25" s="20"/>
      <c r="C25" s="35"/>
      <c r="D25" s="35"/>
      <c r="E25" s="35"/>
      <c r="F25" s="35"/>
      <c r="G25" s="35"/>
      <c r="H25" s="35"/>
      <c r="I25" s="35"/>
      <c r="J25" s="35"/>
      <c r="K25" s="20"/>
      <c r="L25" s="20"/>
    </row>
    <row r="26" spans="2:12">
      <c r="B26" s="41" t="s">
        <v>27</v>
      </c>
      <c r="C26" s="42"/>
      <c r="D26" s="42" t="s">
        <v>22</v>
      </c>
      <c r="E26" s="42" t="s">
        <v>28</v>
      </c>
      <c r="F26" s="42"/>
      <c r="G26" s="52" t="s">
        <v>41</v>
      </c>
      <c r="H26" s="42"/>
      <c r="I26" s="42"/>
      <c r="J26" s="42"/>
      <c r="K26" s="20"/>
      <c r="L26" s="20"/>
    </row>
    <row r="27" spans="2:12">
      <c r="B27" s="20"/>
      <c r="C27" s="35">
        <f>G27</f>
        <v>592.5</v>
      </c>
      <c r="D27" s="35"/>
      <c r="E27" s="35"/>
      <c r="F27" s="35"/>
      <c r="G27" s="35">
        <f>SUMPRODUCT(C3:J3,C4:J4-C5:J5)-J6</f>
        <v>592.5</v>
      </c>
      <c r="H27" s="35"/>
      <c r="I27" s="35"/>
      <c r="J27" s="35"/>
      <c r="K27" s="20"/>
      <c r="L27" s="20"/>
    </row>
    <row r="28" spans="2:12">
      <c r="B28" s="17" t="s">
        <v>4</v>
      </c>
      <c r="C28" s="35">
        <f t="shared" ref="C28:C31" si="12">G28</f>
        <v>1059.5249999999996</v>
      </c>
      <c r="D28" s="43">
        <f>E28/$C$27</f>
        <v>0.78822784810126523</v>
      </c>
      <c r="E28" s="35">
        <f>C28-C27</f>
        <v>467.02499999999964</v>
      </c>
      <c r="F28" s="35"/>
      <c r="G28" s="35">
        <f>SUMPRODUCT(C11:J11,C4:J4-C5:J5)-J6</f>
        <v>1059.5249999999996</v>
      </c>
      <c r="H28" s="35"/>
      <c r="I28" s="35"/>
      <c r="J28" s="35"/>
      <c r="K28" s="20"/>
      <c r="L28" s="20"/>
    </row>
    <row r="29" spans="2:12">
      <c r="B29" s="20" t="s">
        <v>5</v>
      </c>
      <c r="C29" s="35">
        <f t="shared" si="12"/>
        <v>2806.7535999999973</v>
      </c>
      <c r="D29" s="43">
        <f>E29/$C$27</f>
        <v>2.9489090295358609</v>
      </c>
      <c r="E29" s="35">
        <f>C29-C28</f>
        <v>1747.2285999999976</v>
      </c>
      <c r="F29" s="35"/>
      <c r="G29" s="35">
        <f>SUMPRODUCT(C11:J11,C12:J12-C5:J5)-J6</f>
        <v>2806.7535999999973</v>
      </c>
      <c r="H29" s="35"/>
      <c r="I29" s="35"/>
      <c r="J29" s="35"/>
      <c r="K29" s="20"/>
      <c r="L29" s="20"/>
    </row>
    <row r="30" spans="2:12">
      <c r="B30" s="20" t="s">
        <v>6</v>
      </c>
      <c r="C30" s="35">
        <f t="shared" si="12"/>
        <v>2806.7535999999973</v>
      </c>
      <c r="D30" s="43">
        <f>E30/$C$27</f>
        <v>0</v>
      </c>
      <c r="E30" s="35">
        <f>C30-C29</f>
        <v>0</v>
      </c>
      <c r="F30" s="35"/>
      <c r="G30" s="35">
        <f>SUMPRODUCT(C11:J11,C12:J12-C13:J13)-J6</f>
        <v>2806.7535999999973</v>
      </c>
      <c r="H30" s="35"/>
      <c r="I30" s="35"/>
      <c r="J30" s="35"/>
      <c r="K30" s="20"/>
      <c r="L30" s="20"/>
    </row>
    <row r="31" spans="2:12">
      <c r="B31" s="20" t="s">
        <v>7</v>
      </c>
      <c r="C31" s="35">
        <f t="shared" si="12"/>
        <v>2806.7535999999973</v>
      </c>
      <c r="D31" s="43">
        <f>E31/$C$27</f>
        <v>0</v>
      </c>
      <c r="E31" s="35">
        <f>C31-C30</f>
        <v>0</v>
      </c>
      <c r="F31" s="35"/>
      <c r="G31" s="35">
        <f>SUMPRODUCT(C11:J11,C12:J12-C13:J13)-J14</f>
        <v>2806.7535999999973</v>
      </c>
      <c r="H31" s="35"/>
      <c r="I31" s="35"/>
      <c r="J31" s="35"/>
      <c r="K31" s="20"/>
      <c r="L31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RowColHeaders="0" zoomScaleNormal="100" workbookViewId="0">
      <selection activeCell="J6" sqref="J6"/>
    </sheetView>
  </sheetViews>
  <sheetFormatPr defaultColWidth="0" defaultRowHeight="15" customHeight="1" zeroHeight="1"/>
  <cols>
    <col min="1" max="1" width="2.85546875" style="61" customWidth="1"/>
    <col min="2" max="6" width="9.140625" style="61" customWidth="1"/>
    <col min="7" max="8" width="9.140625" style="60" customWidth="1"/>
    <col min="9" max="9" width="13.7109375" style="60" customWidth="1"/>
    <col min="10" max="10" width="25.5703125" style="60" customWidth="1"/>
    <col min="11" max="11" width="26.5703125" style="60" customWidth="1"/>
    <col min="12" max="12" width="9.140625" style="60" hidden="1" customWidth="1"/>
    <col min="13" max="16" width="9.140625" style="61" hidden="1" customWidth="1"/>
    <col min="17" max="16384" width="9.140625" style="61" hidden="1"/>
  </cols>
  <sheetData>
    <row r="1" spans="1:16" s="56" customFormat="1" ht="6.7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s="56" customFormat="1">
      <c r="A2" s="55"/>
      <c r="B2" s="55"/>
      <c r="C2" s="55"/>
      <c r="D2" s="55"/>
      <c r="E2" s="55"/>
      <c r="F2" s="55"/>
      <c r="G2" s="55"/>
      <c r="H2" s="55"/>
      <c r="I2" s="55"/>
      <c r="J2" s="55" t="s">
        <v>49</v>
      </c>
      <c r="K2" s="55"/>
      <c r="L2" s="55"/>
      <c r="M2" s="55"/>
      <c r="N2" s="55"/>
      <c r="O2" s="55"/>
      <c r="P2" s="55"/>
    </row>
    <row r="3" spans="1:16" s="56" customFormat="1">
      <c r="A3" s="55"/>
      <c r="B3" s="55"/>
      <c r="C3" s="55"/>
      <c r="D3" s="55"/>
      <c r="E3" s="55"/>
      <c r="F3" s="55"/>
      <c r="G3" s="55"/>
      <c r="H3" s="55"/>
      <c r="I3" s="55"/>
      <c r="J3" s="55" t="s">
        <v>50</v>
      </c>
      <c r="K3" s="55"/>
      <c r="L3" s="55"/>
      <c r="M3" s="55"/>
      <c r="N3" s="55"/>
      <c r="O3" s="55"/>
      <c r="P3" s="55"/>
    </row>
    <row r="4" spans="1:16" s="56" customFormat="1">
      <c r="A4" s="55"/>
      <c r="B4" s="55"/>
      <c r="C4" s="55"/>
      <c r="D4" s="55"/>
      <c r="E4" s="55"/>
      <c r="F4" s="55"/>
      <c r="G4" s="55"/>
      <c r="H4" s="55"/>
      <c r="I4" s="55"/>
      <c r="J4" s="55" t="s">
        <v>51</v>
      </c>
      <c r="K4" s="55"/>
      <c r="L4" s="55"/>
      <c r="M4" s="55"/>
      <c r="N4" s="55"/>
      <c r="O4" s="55"/>
      <c r="P4" s="55"/>
    </row>
    <row r="5" spans="1:16" s="56" customForma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s="56" customFormat="1">
      <c r="A6" s="55"/>
      <c r="B6" s="55"/>
      <c r="C6" s="55"/>
      <c r="D6" s="55"/>
      <c r="E6" s="55"/>
      <c r="F6" s="55"/>
      <c r="G6" s="55"/>
      <c r="H6" s="55"/>
      <c r="I6" s="55"/>
      <c r="J6" s="55" t="s">
        <v>52</v>
      </c>
      <c r="K6" s="55"/>
      <c r="L6" s="55"/>
      <c r="M6" s="55"/>
      <c r="N6" s="55"/>
      <c r="O6" s="55"/>
      <c r="P6" s="55"/>
    </row>
    <row r="7" spans="1:16" s="56" customFormat="1">
      <c r="A7" s="55"/>
      <c r="B7" s="55"/>
      <c r="C7" s="55"/>
      <c r="D7" s="55"/>
      <c r="E7" s="55"/>
      <c r="F7" s="55"/>
      <c r="G7" s="55"/>
      <c r="H7" s="55"/>
      <c r="I7" s="55"/>
      <c r="J7" s="55" t="s">
        <v>53</v>
      </c>
      <c r="K7" s="55"/>
      <c r="L7" s="55"/>
      <c r="M7" s="55"/>
      <c r="N7" s="55"/>
      <c r="O7" s="55"/>
      <c r="P7" s="55"/>
    </row>
    <row r="8" spans="1:16" s="56" customFormat="1">
      <c r="A8" s="55"/>
      <c r="B8" s="55"/>
      <c r="C8" s="55"/>
      <c r="D8" s="55"/>
      <c r="E8" s="55"/>
      <c r="F8" s="55"/>
      <c r="G8" s="55"/>
      <c r="H8" s="55"/>
      <c r="I8" s="55"/>
      <c r="J8" s="55" t="s">
        <v>54</v>
      </c>
      <c r="K8" s="55"/>
      <c r="L8" s="55"/>
      <c r="M8" s="55"/>
      <c r="N8" s="55"/>
      <c r="O8" s="55"/>
      <c r="P8" s="55"/>
    </row>
    <row r="9" spans="1:16" s="56" customFormat="1">
      <c r="A9" s="55"/>
      <c r="B9" s="55"/>
      <c r="C9" s="55"/>
      <c r="D9" s="55"/>
      <c r="E9" s="55"/>
      <c r="F9" s="55"/>
      <c r="G9" s="55"/>
      <c r="H9" s="55"/>
      <c r="I9" s="55"/>
      <c r="J9" s="55" t="s">
        <v>55</v>
      </c>
      <c r="K9" s="55"/>
      <c r="L9" s="55"/>
      <c r="M9" s="55"/>
      <c r="N9" s="55"/>
      <c r="O9" s="55"/>
      <c r="P9" s="55"/>
    </row>
    <row r="10" spans="1:16" s="56" customFormat="1">
      <c r="A10" s="55"/>
      <c r="B10" s="55"/>
      <c r="C10" s="55"/>
      <c r="D10" s="55"/>
      <c r="E10" s="55"/>
      <c r="F10" s="55"/>
      <c r="G10" s="55"/>
      <c r="H10" s="55"/>
      <c r="I10" s="55"/>
      <c r="J10" s="55" t="s">
        <v>56</v>
      </c>
      <c r="K10" s="55"/>
      <c r="L10" s="55"/>
      <c r="M10" s="55"/>
      <c r="N10" s="55"/>
      <c r="O10" s="55"/>
      <c r="P10" s="55"/>
    </row>
    <row r="11" spans="1:16" s="56" customForma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s="56" customFormat="1">
      <c r="A12" s="55"/>
      <c r="B12" s="55"/>
      <c r="C12" s="55"/>
      <c r="D12" s="55"/>
      <c r="E12" s="55"/>
      <c r="F12" s="55"/>
      <c r="G12" s="55"/>
      <c r="H12" s="55"/>
      <c r="I12" s="55"/>
      <c r="J12" s="55" t="s">
        <v>57</v>
      </c>
      <c r="K12" s="55"/>
      <c r="L12" s="55"/>
      <c r="M12" s="55"/>
      <c r="N12" s="55"/>
      <c r="O12" s="55"/>
      <c r="P12" s="55"/>
    </row>
    <row r="13" spans="1:16" s="56" customFormat="1">
      <c r="A13" s="55"/>
      <c r="B13" s="55"/>
      <c r="C13" s="55"/>
      <c r="D13" s="55"/>
      <c r="E13" s="55"/>
      <c r="F13" s="55"/>
      <c r="G13" s="55"/>
      <c r="H13" s="55"/>
      <c r="I13" s="55"/>
      <c r="J13" s="55" t="s">
        <v>58</v>
      </c>
      <c r="K13" s="55"/>
      <c r="L13" s="55"/>
      <c r="M13" s="55"/>
      <c r="N13" s="55"/>
      <c r="O13" s="55"/>
      <c r="P13" s="55"/>
    </row>
    <row r="14" spans="1:16" s="56" customForma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 s="56" customFormat="1">
      <c r="A15" s="55"/>
      <c r="B15" s="55"/>
      <c r="C15" s="55"/>
      <c r="D15" s="55"/>
      <c r="E15" s="55"/>
      <c r="F15" s="55"/>
      <c r="G15" s="55"/>
      <c r="H15" s="55"/>
      <c r="I15" s="55"/>
      <c r="J15" s="55" t="s">
        <v>59</v>
      </c>
      <c r="K15" s="55"/>
      <c r="L15" s="55"/>
      <c r="M15" s="55"/>
      <c r="N15" s="55"/>
      <c r="O15" s="55"/>
      <c r="P15" s="55"/>
    </row>
    <row r="16" spans="1:16" s="56" customFormat="1">
      <c r="A16" s="55"/>
      <c r="B16" s="55"/>
      <c r="C16" s="55"/>
      <c r="D16" s="55"/>
      <c r="E16" s="55"/>
      <c r="F16" s="55"/>
      <c r="G16" s="55"/>
      <c r="H16" s="55"/>
      <c r="I16" s="55"/>
      <c r="J16" s="57" t="s">
        <v>61</v>
      </c>
      <c r="K16" s="58" t="s">
        <v>62</v>
      </c>
      <c r="L16" s="55"/>
      <c r="M16" s="55"/>
      <c r="N16" s="55"/>
      <c r="O16" s="55"/>
      <c r="P16" s="55"/>
    </row>
    <row r="17" spans="1:16" s="56" customFormat="1">
      <c r="A17" s="55"/>
      <c r="B17" s="55"/>
      <c r="C17" s="55"/>
      <c r="D17" s="55"/>
      <c r="E17" s="55"/>
      <c r="F17" s="55"/>
      <c r="G17" s="55"/>
      <c r="H17" s="55"/>
      <c r="I17" s="55"/>
      <c r="J17" s="59" t="s">
        <v>60</v>
      </c>
      <c r="K17" s="58" t="s">
        <v>63</v>
      </c>
      <c r="L17" s="55"/>
      <c r="M17" s="55"/>
      <c r="N17" s="55"/>
      <c r="O17" s="55"/>
      <c r="P17" s="55"/>
    </row>
    <row r="18" spans="1:16" s="56" customForma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s="56" customFormat="1">
      <c r="A19" s="60"/>
      <c r="B19" s="60"/>
      <c r="C19" s="60"/>
      <c r="D19" s="60"/>
      <c r="E19" s="60"/>
      <c r="F19" s="60"/>
      <c r="G19" s="60"/>
      <c r="H19" s="60"/>
      <c r="I19" s="60"/>
      <c r="J19" s="55"/>
      <c r="K19" s="55"/>
      <c r="L19" s="55"/>
      <c r="M19" s="55"/>
      <c r="N19" s="55"/>
      <c r="O19" s="55"/>
      <c r="P19" s="55"/>
    </row>
    <row r="20" spans="1:16" s="56" customFormat="1">
      <c r="A20" s="60"/>
      <c r="B20" s="60"/>
      <c r="C20" s="60"/>
      <c r="D20" s="60"/>
      <c r="E20" s="60"/>
      <c r="F20" s="60"/>
      <c r="G20" s="60"/>
      <c r="H20" s="60"/>
      <c r="I20" s="60"/>
      <c r="J20" s="55"/>
      <c r="K20" s="55"/>
      <c r="L20" s="55"/>
      <c r="M20" s="55"/>
      <c r="N20" s="55"/>
      <c r="O20" s="55"/>
      <c r="P20" s="55"/>
    </row>
    <row r="21" spans="1:16" s="56" customFormat="1">
      <c r="A21" s="60"/>
      <c r="B21" s="60"/>
      <c r="C21" s="60"/>
      <c r="D21" s="60"/>
      <c r="E21" s="60"/>
      <c r="F21" s="60"/>
      <c r="G21" s="60"/>
      <c r="H21" s="60"/>
      <c r="I21" s="60"/>
      <c r="J21" s="55"/>
      <c r="K21" s="55"/>
      <c r="L21" s="55"/>
      <c r="M21" s="55"/>
      <c r="N21" s="55"/>
      <c r="O21" s="55"/>
      <c r="P21" s="55"/>
    </row>
  </sheetData>
  <sheetProtection algorithmName="SHA-512" hashValue="sVGYr9R86qOnNDROvdm4OVjpIT9O6H6ZF5NIiaCWjdxafTh8UM2GOTL9ae7G5HxFK3x0knhPBisImj0JFmMBzw==" saltValue="GiRD5lOW1/KmHjUdHehVqg==" spinCount="100000" sheet="1" selectLockedCells="1" selectUnlockedCells="1"/>
  <hyperlinks>
    <hyperlink ref="J17" r:id="rId1" tooltip="Задайте вопрос по обучению или проекту"/>
    <hyperlink ref="K17" r:id="rId2"/>
    <hyperlink ref="K16" r:id="rId3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3:I20"/>
  <sheetViews>
    <sheetView showGridLines="0" workbookViewId="0">
      <selection activeCell="F3" sqref="F3:S18"/>
    </sheetView>
  </sheetViews>
  <sheetFormatPr defaultRowHeight="15"/>
  <cols>
    <col min="1" max="1" width="17.85546875" customWidth="1"/>
    <col min="3" max="4" width="11.42578125" customWidth="1"/>
    <col min="5" max="5" width="9.28515625" customWidth="1"/>
    <col min="6" max="6" width="4.85546875" customWidth="1"/>
    <col min="7" max="7" width="3.28515625" customWidth="1"/>
    <col min="8" max="11" width="2.85546875" customWidth="1"/>
    <col min="12" max="15" width="3.28515625" customWidth="1"/>
    <col min="16" max="17" width="2.85546875" customWidth="1"/>
    <col min="18" max="18" width="3.28515625" customWidth="1"/>
  </cols>
  <sheetData>
    <row r="3" spans="1:5">
      <c r="C3" s="14" t="s">
        <v>32</v>
      </c>
      <c r="D3" s="14" t="s">
        <v>33</v>
      </c>
    </row>
    <row r="4" spans="1:5">
      <c r="A4" t="s">
        <v>15</v>
      </c>
      <c r="B4" s="13">
        <f>Модель!F3</f>
        <v>592.5</v>
      </c>
      <c r="C4">
        <v>0</v>
      </c>
      <c r="D4" s="13">
        <f>B4</f>
        <v>592.5</v>
      </c>
      <c r="E4" s="13">
        <f t="shared" ref="E4:E7" si="0">$D$4</f>
        <v>592.5</v>
      </c>
    </row>
    <row r="5" spans="1:5">
      <c r="B5" s="13"/>
      <c r="E5" s="13">
        <f t="shared" si="0"/>
        <v>592.5</v>
      </c>
    </row>
    <row r="6" spans="1:5">
      <c r="B6" s="13"/>
      <c r="E6" s="13">
        <f t="shared" si="0"/>
        <v>592.5</v>
      </c>
    </row>
    <row r="7" spans="1:5">
      <c r="B7" s="13"/>
      <c r="E7" s="13">
        <f t="shared" si="0"/>
        <v>592.5</v>
      </c>
    </row>
    <row r="8" spans="1:5">
      <c r="A8" t="s">
        <v>4</v>
      </c>
      <c r="B8" s="13">
        <f>Модель!F7</f>
        <v>467.02499999999964</v>
      </c>
      <c r="C8" s="13">
        <f>D4</f>
        <v>592.5</v>
      </c>
      <c r="D8" s="13">
        <f>B8+C8</f>
        <v>1059.5249999999996</v>
      </c>
      <c r="E8" s="13">
        <f>D8</f>
        <v>1059.5249999999996</v>
      </c>
    </row>
    <row r="9" spans="1:5">
      <c r="A9" t="s">
        <v>19</v>
      </c>
      <c r="B9" s="13">
        <f>Модель!F8</f>
        <v>1747.2285999999976</v>
      </c>
      <c r="C9" s="13">
        <f>D8</f>
        <v>1059.5249999999996</v>
      </c>
      <c r="D9" s="13">
        <f>B9+C9</f>
        <v>2806.7535999999973</v>
      </c>
      <c r="E9" s="13">
        <f t="shared" ref="E9:E11" si="1">D9</f>
        <v>2806.7535999999973</v>
      </c>
    </row>
    <row r="10" spans="1:5">
      <c r="A10" t="s">
        <v>20</v>
      </c>
      <c r="B10" s="13">
        <f>Модель!F9</f>
        <v>0</v>
      </c>
      <c r="C10" s="13">
        <f t="shared" ref="C10:C11" si="2">D9</f>
        <v>2806.7535999999973</v>
      </c>
      <c r="D10" s="13">
        <f t="shared" ref="D10:D11" si="3">B10+C10</f>
        <v>2806.7535999999973</v>
      </c>
      <c r="E10" s="13">
        <f t="shared" si="1"/>
        <v>2806.7535999999973</v>
      </c>
    </row>
    <row r="11" spans="1:5">
      <c r="A11" t="s">
        <v>21</v>
      </c>
      <c r="B11" s="13">
        <f>Модель!F10</f>
        <v>0</v>
      </c>
      <c r="C11" s="13">
        <f t="shared" si="2"/>
        <v>2806.7535999999973</v>
      </c>
      <c r="D11" s="13">
        <f t="shared" si="3"/>
        <v>2806.7535999999973</v>
      </c>
      <c r="E11" s="13">
        <f t="shared" si="1"/>
        <v>2806.7535999999973</v>
      </c>
    </row>
    <row r="12" spans="1:5">
      <c r="B12" s="13"/>
      <c r="E12" s="13">
        <f t="shared" ref="E12:E14" si="4">$D$14</f>
        <v>2806.7535999999973</v>
      </c>
    </row>
    <row r="13" spans="1:5">
      <c r="B13" s="13"/>
      <c r="E13" s="13">
        <f t="shared" si="4"/>
        <v>2806.7535999999973</v>
      </c>
    </row>
    <row r="14" spans="1:5">
      <c r="A14" t="s">
        <v>31</v>
      </c>
      <c r="B14" s="13">
        <f>Модель!F13</f>
        <v>2806.7535999999973</v>
      </c>
      <c r="C14">
        <v>0</v>
      </c>
      <c r="D14" s="13">
        <f>B14</f>
        <v>2806.7535999999973</v>
      </c>
      <c r="E14" s="13">
        <f t="shared" si="4"/>
        <v>2806.7535999999973</v>
      </c>
    </row>
    <row r="15" spans="1:5">
      <c r="B15" s="13"/>
    </row>
    <row r="20" spans="9:9" ht="27.75" customHeight="1">
      <c r="I20" s="5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B10:J15"/>
  <sheetViews>
    <sheetView topLeftCell="A8" zoomScale="115" zoomScaleNormal="115" workbookViewId="0">
      <selection activeCell="F3" sqref="F3:S18"/>
    </sheetView>
  </sheetViews>
  <sheetFormatPr defaultRowHeight="15"/>
  <cols>
    <col min="1" max="1" width="4.140625" customWidth="1"/>
    <col min="2" max="2" width="6.42578125" customWidth="1"/>
    <col min="4" max="4" width="10.5703125" customWidth="1"/>
    <col min="5" max="5" width="2.140625" customWidth="1"/>
    <col min="7" max="7" width="9.85546875" customWidth="1"/>
    <col min="8" max="8" width="10.7109375" customWidth="1"/>
  </cols>
  <sheetData>
    <row r="10" spans="2:10">
      <c r="B10" s="14" t="s">
        <v>44</v>
      </c>
      <c r="C10" s="14" t="s">
        <v>45</v>
      </c>
      <c r="D10" s="14" t="s">
        <v>46</v>
      </c>
      <c r="F10" s="14" t="s">
        <v>43</v>
      </c>
      <c r="G10" s="14" t="s">
        <v>47</v>
      </c>
      <c r="H10" s="14" t="s">
        <v>48</v>
      </c>
    </row>
    <row r="11" spans="2:10">
      <c r="B11" s="13">
        <v>100</v>
      </c>
      <c r="C11" s="13">
        <v>20</v>
      </c>
      <c r="D11" s="13">
        <f>B11+C11</f>
        <v>120</v>
      </c>
      <c r="E11" s="13"/>
      <c r="F11" s="13">
        <v>1000</v>
      </c>
      <c r="G11" s="13">
        <f>F11*D11</f>
        <v>120000</v>
      </c>
      <c r="H11" s="13">
        <f>C11*F11</f>
        <v>20000</v>
      </c>
      <c r="I11" s="13"/>
    </row>
    <row r="12" spans="2:10" ht="5.25" customHeight="1">
      <c r="B12" s="13"/>
      <c r="C12" s="13"/>
      <c r="D12" s="13"/>
      <c r="E12" s="13"/>
      <c r="F12" s="13"/>
      <c r="G12" s="13"/>
      <c r="H12" s="13"/>
      <c r="I12" s="13"/>
    </row>
    <row r="13" spans="2:10">
      <c r="B13" s="13">
        <v>100</v>
      </c>
      <c r="C13" s="13">
        <v>20</v>
      </c>
      <c r="D13" s="13">
        <f>B13+C13</f>
        <v>120</v>
      </c>
      <c r="E13" s="13"/>
      <c r="F13" s="13">
        <f>F11*(1+10%)</f>
        <v>1100</v>
      </c>
      <c r="G13" s="13">
        <f>F13*D13</f>
        <v>132000</v>
      </c>
      <c r="H13" s="13">
        <f>C13*F13</f>
        <v>22000</v>
      </c>
      <c r="I13" s="13">
        <f>H13-H11</f>
        <v>2000</v>
      </c>
      <c r="J13" s="54">
        <f>I13/H11</f>
        <v>0.1</v>
      </c>
    </row>
    <row r="14" spans="2:10" ht="4.5" customHeight="1">
      <c r="B14" s="13"/>
      <c r="C14" s="13"/>
      <c r="D14" s="13"/>
      <c r="E14" s="13"/>
      <c r="F14" s="13"/>
      <c r="G14" s="13"/>
      <c r="H14" s="13"/>
      <c r="I14" s="13"/>
    </row>
    <row r="15" spans="2:10">
      <c r="B15" s="13">
        <v>100</v>
      </c>
      <c r="C15" s="13">
        <v>8</v>
      </c>
      <c r="D15" s="13">
        <f>D13*0.9</f>
        <v>108</v>
      </c>
      <c r="E15" s="13"/>
      <c r="F15" s="13">
        <v>1100</v>
      </c>
      <c r="G15" s="13">
        <f>F15*D15</f>
        <v>118800</v>
      </c>
      <c r="H15" s="13">
        <f>C15*F15</f>
        <v>8800</v>
      </c>
      <c r="I15" s="13">
        <f>H15-H11</f>
        <v>-11200</v>
      </c>
      <c r="J15" s="54">
        <f>I15/H11</f>
        <v>-0.56000000000000005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Модель</vt:lpstr>
      <vt:lpstr>Анализ</vt:lpstr>
      <vt:lpstr>Об авторе</vt:lpstr>
      <vt:lpstr>график1</vt:lpstr>
      <vt:lpstr>график2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Салостей</dc:creator>
  <cp:lastModifiedBy>klenova</cp:lastModifiedBy>
  <dcterms:created xsi:type="dcterms:W3CDTF">2013-03-15T08:22:58Z</dcterms:created>
  <dcterms:modified xsi:type="dcterms:W3CDTF">2017-09-11T12:07:50Z</dcterms:modified>
</cp:coreProperties>
</file>